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5480" windowHeight="7680" activeTab="1"/>
  </bookViews>
  <sheets>
    <sheet name="computo" sheetId="1" r:id="rId1"/>
    <sheet name="presupuesto" sheetId="2" r:id="rId2"/>
  </sheets>
  <calcPr calcId="124519"/>
</workbook>
</file>

<file path=xl/calcChain.xml><?xml version="1.0" encoding="utf-8"?>
<calcChain xmlns="http://schemas.openxmlformats.org/spreadsheetml/2006/main">
  <c r="D20" i="2"/>
  <c r="G20" s="1"/>
  <c r="I84" i="1"/>
  <c r="H81"/>
  <c r="I81"/>
  <c r="H80"/>
  <c r="I80"/>
  <c r="H79"/>
  <c r="I79"/>
  <c r="H78"/>
  <c r="I78"/>
  <c r="I77"/>
  <c r="H76"/>
  <c r="I76" s="1"/>
  <c r="H75"/>
  <c r="I75" s="1"/>
  <c r="H74"/>
  <c r="I74" s="1"/>
  <c r="H73"/>
  <c r="I73" s="1"/>
  <c r="H72"/>
  <c r="I72" s="1"/>
  <c r="G71"/>
  <c r="I71" s="1"/>
  <c r="F70"/>
  <c r="H70" s="1"/>
  <c r="I70" s="1"/>
  <c r="I69"/>
  <c r="F68"/>
  <c r="H68" s="1"/>
  <c r="I68" s="1"/>
  <c r="I45"/>
  <c r="I47"/>
  <c r="I37"/>
  <c r="I38"/>
  <c r="D12" i="2" s="1"/>
  <c r="G12" s="1"/>
  <c r="I42" i="1"/>
  <c r="I43" s="1"/>
  <c r="D14" i="2" s="1"/>
  <c r="G14" s="1"/>
  <c r="I18" i="1"/>
  <c r="I33"/>
  <c r="D18" i="2" s="1"/>
  <c r="G18" s="1"/>
  <c r="D3" i="1"/>
  <c r="D4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G65"/>
  <c r="G66"/>
  <c r="I66" s="1"/>
  <c r="G64"/>
  <c r="I64"/>
  <c r="G63"/>
  <c r="F63"/>
  <c r="H63" s="1"/>
  <c r="I63" s="1"/>
  <c r="G61"/>
  <c r="G62"/>
  <c r="I62" s="1"/>
  <c r="G59"/>
  <c r="G60" s="1"/>
  <c r="G57"/>
  <c r="G58" s="1"/>
  <c r="G55"/>
  <c r="G56" s="1"/>
  <c r="G53"/>
  <c r="G54" s="1"/>
  <c r="G51"/>
  <c r="G67" s="1"/>
  <c r="D52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I48"/>
  <c r="D16" i="2" s="1"/>
  <c r="G16" s="1"/>
  <c r="F67" i="1"/>
  <c r="H67" s="1"/>
  <c r="I67" s="1"/>
  <c r="F65"/>
  <c r="H65" s="1"/>
  <c r="I65" s="1"/>
  <c r="F59" l="1"/>
  <c r="H59" s="1"/>
  <c r="I59" s="1"/>
  <c r="I58"/>
  <c r="F55"/>
  <c r="H55" s="1"/>
  <c r="I55" s="1"/>
  <c r="I54"/>
  <c r="I56"/>
  <c r="F57"/>
  <c r="H57" s="1"/>
  <c r="I57" s="1"/>
  <c r="I60"/>
  <c r="F61"/>
  <c r="H61" s="1"/>
  <c r="I61" s="1"/>
  <c r="G52"/>
  <c r="H51"/>
  <c r="I51" s="1"/>
  <c r="F53" l="1"/>
  <c r="H53" s="1"/>
  <c r="I53" s="1"/>
  <c r="I52"/>
  <c r="I82"/>
  <c r="I85" l="1"/>
  <c r="D10" i="2"/>
  <c r="G10" s="1"/>
  <c r="G21" s="1"/>
</calcChain>
</file>

<file path=xl/sharedStrings.xml><?xml version="1.0" encoding="utf-8"?>
<sst xmlns="http://schemas.openxmlformats.org/spreadsheetml/2006/main" count="67" uniqueCount="45">
  <si>
    <t xml:space="preserve"> </t>
  </si>
  <si>
    <t>desmonte</t>
  </si>
  <si>
    <t>superficie a desmontar</t>
  </si>
  <si>
    <t>desmonte promedio</t>
  </si>
  <si>
    <t>cordon cuneta</t>
  </si>
  <si>
    <t>total metros lineales</t>
  </si>
  <si>
    <t>total metros cubicos</t>
  </si>
  <si>
    <t>total en metros cuadrados según hatch archivo dwg</t>
  </si>
  <si>
    <t>hormigon H4</t>
  </si>
  <si>
    <t xml:space="preserve">ripio arcilloso </t>
  </si>
  <si>
    <t>base calcarea</t>
  </si>
  <si>
    <t>superficie</t>
  </si>
  <si>
    <t>espesor A</t>
  </si>
  <si>
    <t>espesor B</t>
  </si>
  <si>
    <t>promedio</t>
  </si>
  <si>
    <t>volumen</t>
  </si>
  <si>
    <t>empalme con calles laterales de tierra</t>
  </si>
  <si>
    <t>badenes (17)</t>
  </si>
  <si>
    <t>Nro</t>
  </si>
  <si>
    <t>Unidad</t>
  </si>
  <si>
    <t>Precio</t>
  </si>
  <si>
    <t xml:space="preserve">de </t>
  </si>
  <si>
    <t>DESIGNACIÓN</t>
  </si>
  <si>
    <t>CANTIDADES</t>
  </si>
  <si>
    <t>unitario</t>
  </si>
  <si>
    <t>TOTAL</t>
  </si>
  <si>
    <t>ITEM</t>
  </si>
  <si>
    <t>Medida</t>
  </si>
  <si>
    <t>MOVIMIENTO DE SUELOS</t>
  </si>
  <si>
    <t>Obra: Cordón cuneta badenes y ripio . Barrio San José Obrero - 1º Etapa</t>
  </si>
  <si>
    <t>m3</t>
  </si>
  <si>
    <t>m2</t>
  </si>
  <si>
    <t>superficie total a cubrir x 12cm</t>
  </si>
  <si>
    <t xml:space="preserve">superficie total a cubrir x 12cm </t>
  </si>
  <si>
    <t>ml</t>
  </si>
  <si>
    <t xml:space="preserve">IMPORTE TOTAL </t>
  </si>
  <si>
    <t>Excavación para apertura de caja, nivelación, perfilado, transporte y compactación.</t>
  </si>
  <si>
    <t>volumen para 12cm</t>
  </si>
  <si>
    <t>LICITACIÓN PÚBLICA Nª 11/2016</t>
  </si>
  <si>
    <t>Hormigón de limpieza tipo H4  e= 5cm para cordón cuneta y badenes.</t>
  </si>
  <si>
    <t>Base suelo calcáreo en franja central  e= 12cm  -  ancho variable.</t>
  </si>
  <si>
    <t>Calzada de ripio arcilloso natural en franja central e= 12cm - ancho variable.</t>
  </si>
  <si>
    <t>Cordón cuneta ancho 80cm incluido cordón emergente.</t>
  </si>
  <si>
    <t>Badenes incluido cordón emergente.</t>
  </si>
  <si>
    <t>CÓMPUTO MÉTRICO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</si>
</sst>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0&quot;ml&quot;"/>
    <numFmt numFmtId="166" formatCode="#,##0.00&quot;m2&quot;"/>
    <numFmt numFmtId="167" formatCode="#,##0.00&quot;m3&quot;"/>
    <numFmt numFmtId="168" formatCode="[$$-2C0A]\ #,##0.00"/>
  </numFmts>
  <fonts count="10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indexed="9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1" fillId="0" borderId="0" xfId="0" applyFont="1" applyBorder="1"/>
    <xf numFmtId="165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167" fontId="0" fillId="0" borderId="1" xfId="0" applyNumberFormat="1" applyFont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2" fillId="0" borderId="0" xfId="0" applyFont="1"/>
    <xf numFmtId="2" fontId="2" fillId="0" borderId="0" xfId="0" applyNumberFormat="1" applyFont="1"/>
    <xf numFmtId="2" fontId="4" fillId="0" borderId="8" xfId="2" applyNumberFormat="1" applyFont="1" applyBorder="1" applyAlignment="1">
      <alignment horizontal="right"/>
    </xf>
    <xf numFmtId="0" fontId="5" fillId="0" borderId="9" xfId="2" applyFont="1" applyFill="1" applyBorder="1" applyAlignment="1" applyProtection="1">
      <alignment horizontal="center"/>
    </xf>
    <xf numFmtId="0" fontId="5" fillId="0" borderId="10" xfId="2" applyFont="1" applyFill="1" applyBorder="1"/>
    <xf numFmtId="0" fontId="5" fillId="0" borderId="9" xfId="2" applyFont="1" applyFill="1" applyBorder="1"/>
    <xf numFmtId="0" fontId="5" fillId="0" borderId="10" xfId="2" applyFont="1" applyFill="1" applyBorder="1" applyAlignment="1" applyProtection="1">
      <alignment horizontal="center"/>
    </xf>
    <xf numFmtId="2" fontId="5" fillId="0" borderId="11" xfId="2" applyNumberFormat="1" applyFont="1" applyFill="1" applyBorder="1" applyAlignment="1" applyProtection="1">
      <alignment horizontal="center"/>
    </xf>
    <xf numFmtId="2" fontId="5" fillId="0" borderId="9" xfId="2" applyNumberFormat="1" applyFont="1" applyFill="1" applyBorder="1" applyAlignment="1">
      <alignment horizontal="centerContinuous"/>
    </xf>
    <xf numFmtId="0" fontId="5" fillId="0" borderId="12" xfId="2" applyFont="1" applyFill="1" applyBorder="1" applyAlignment="1" applyProtection="1">
      <alignment horizontal="center"/>
    </xf>
    <xf numFmtId="0" fontId="5" fillId="0" borderId="0" xfId="2" applyFont="1" applyFill="1" applyBorder="1" applyAlignment="1" applyProtection="1">
      <alignment horizontal="center"/>
    </xf>
    <xf numFmtId="2" fontId="5" fillId="0" borderId="13" xfId="2" applyNumberFormat="1" applyFont="1" applyFill="1" applyBorder="1" applyAlignment="1">
      <alignment horizontal="center" shrinkToFit="1"/>
    </xf>
    <xf numFmtId="2" fontId="5" fillId="0" borderId="12" xfId="2" applyNumberFormat="1" applyFont="1" applyBorder="1" applyAlignment="1">
      <alignment horizontal="center"/>
    </xf>
    <xf numFmtId="0" fontId="5" fillId="0" borderId="14" xfId="2" applyFont="1" applyFill="1" applyBorder="1" applyAlignment="1" applyProtection="1">
      <alignment horizontal="center"/>
    </xf>
    <xf numFmtId="0" fontId="5" fillId="0" borderId="15" xfId="2" applyFont="1" applyFill="1" applyBorder="1"/>
    <xf numFmtId="0" fontId="5" fillId="0" borderId="14" xfId="2" applyFont="1" applyFill="1" applyBorder="1"/>
    <xf numFmtId="0" fontId="5" fillId="0" borderId="15" xfId="2" applyFont="1" applyFill="1" applyBorder="1" applyAlignment="1" applyProtection="1">
      <alignment horizontal="center"/>
    </xf>
    <xf numFmtId="2" fontId="5" fillId="0" borderId="16" xfId="2" applyNumberFormat="1" applyFont="1" applyFill="1" applyBorder="1" applyAlignment="1" applyProtection="1">
      <alignment horizontal="center" shrinkToFit="1"/>
    </xf>
    <xf numFmtId="2" fontId="5" fillId="0" borderId="14" xfId="2" applyNumberFormat="1" applyFont="1" applyFill="1" applyBorder="1" applyAlignment="1" applyProtection="1">
      <alignment horizontal="center"/>
    </xf>
    <xf numFmtId="168" fontId="9" fillId="0" borderId="17" xfId="0" applyNumberFormat="1" applyFont="1" applyBorder="1" applyAlignment="1">
      <alignment horizontal="center"/>
    </xf>
    <xf numFmtId="168" fontId="2" fillId="0" borderId="18" xfId="0" applyNumberFormat="1" applyFont="1" applyBorder="1"/>
    <xf numFmtId="0" fontId="2" fillId="0" borderId="0" xfId="0" applyFont="1" applyAlignment="1">
      <alignment horizontal="center"/>
    </xf>
    <xf numFmtId="0" fontId="4" fillId="0" borderId="13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4" fillId="0" borderId="12" xfId="2" applyFont="1" applyFill="1" applyBorder="1" applyAlignment="1" applyProtection="1">
      <alignment horizontal="center"/>
    </xf>
    <xf numFmtId="0" fontId="2" fillId="0" borderId="12" xfId="0" applyFont="1" applyBorder="1"/>
    <xf numFmtId="0" fontId="2" fillId="0" borderId="14" xfId="0" applyFont="1" applyBorder="1"/>
    <xf numFmtId="0" fontId="6" fillId="0" borderId="9" xfId="2" applyFont="1" applyFill="1" applyBorder="1" applyAlignment="1">
      <alignment shrinkToFit="1"/>
    </xf>
    <xf numFmtId="2" fontId="8" fillId="0" borderId="12" xfId="0" applyNumberFormat="1" applyFont="1" applyBorder="1"/>
    <xf numFmtId="2" fontId="8" fillId="0" borderId="14" xfId="0" applyNumberFormat="1" applyFont="1" applyBorder="1"/>
    <xf numFmtId="0" fontId="6" fillId="0" borderId="9" xfId="2" applyFont="1" applyFill="1" applyBorder="1" applyAlignment="1" applyProtection="1">
      <alignment horizontal="center"/>
    </xf>
    <xf numFmtId="0" fontId="2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2" fontId="6" fillId="0" borderId="9" xfId="2" applyNumberFormat="1" applyFont="1" applyFill="1" applyBorder="1" applyAlignment="1" applyProtection="1">
      <alignment horizontal="center" shrinkToFit="1"/>
    </xf>
    <xf numFmtId="168" fontId="7" fillId="0" borderId="12" xfId="0" applyNumberFormat="1" applyFont="1" applyBorder="1" applyProtection="1">
      <protection locked="0"/>
    </xf>
    <xf numFmtId="168" fontId="8" fillId="0" borderId="12" xfId="2" applyNumberFormat="1" applyFont="1" applyFill="1" applyBorder="1" applyAlignment="1" applyProtection="1">
      <alignment horizontal="center" shrinkToFit="1"/>
      <protection locked="0"/>
    </xf>
    <xf numFmtId="168" fontId="8" fillId="0" borderId="12" xfId="0" applyNumberFormat="1" applyFont="1" applyBorder="1" applyProtection="1">
      <protection locked="0"/>
    </xf>
    <xf numFmtId="168" fontId="8" fillId="0" borderId="14" xfId="2" applyNumberFormat="1" applyFont="1" applyFill="1" applyBorder="1" applyAlignment="1" applyProtection="1">
      <alignment horizontal="center" shrinkToFit="1"/>
      <protection locked="0"/>
    </xf>
    <xf numFmtId="2" fontId="6" fillId="0" borderId="9" xfId="2" applyNumberFormat="1" applyFont="1" applyFill="1" applyBorder="1" applyAlignment="1" applyProtection="1">
      <alignment horizontal="center"/>
    </xf>
    <xf numFmtId="168" fontId="7" fillId="0" borderId="12" xfId="0" applyNumberFormat="1" applyFont="1" applyBorder="1"/>
    <xf numFmtId="168" fontId="8" fillId="0" borderId="12" xfId="2" applyNumberFormat="1" applyFont="1" applyFill="1" applyBorder="1" applyAlignment="1" applyProtection="1">
      <alignment horizontal="center"/>
    </xf>
    <xf numFmtId="168" fontId="8" fillId="0" borderId="12" xfId="0" applyNumberFormat="1" applyFont="1" applyBorder="1"/>
    <xf numFmtId="168" fontId="8" fillId="0" borderId="14" xfId="2" applyNumberFormat="1" applyFont="1" applyFill="1" applyBorder="1" applyAlignment="1" applyProtection="1">
      <alignment horizontal="center"/>
    </xf>
    <xf numFmtId="0" fontId="5" fillId="0" borderId="19" xfId="2" applyFont="1" applyFill="1" applyBorder="1"/>
    <xf numFmtId="0" fontId="4" fillId="0" borderId="8" xfId="2" applyFont="1" applyFill="1" applyBorder="1"/>
    <xf numFmtId="0" fontId="2" fillId="0" borderId="8" xfId="0" applyFont="1" applyBorder="1"/>
    <xf numFmtId="0" fontId="4" fillId="0" borderId="14" xfId="2" applyFont="1" applyFill="1" applyBorder="1" applyAlignment="1" applyProtection="1">
      <alignment horizontal="center"/>
    </xf>
    <xf numFmtId="0" fontId="4" fillId="0" borderId="20" xfId="2" applyFont="1" applyFill="1" applyBorder="1"/>
    <xf numFmtId="0" fontId="4" fillId="0" borderId="11" xfId="1" applyFont="1" applyBorder="1" applyAlignment="1"/>
    <xf numFmtId="0" fontId="4" fillId="0" borderId="10" xfId="1" applyFont="1" applyBorder="1" applyAlignment="1"/>
    <xf numFmtId="0" fontId="4" fillId="0" borderId="19" xfId="1" applyFont="1" applyBorder="1" applyAlignme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0" xfId="0" applyFont="1" applyBorder="1" applyAlignment="1"/>
    <xf numFmtId="0" fontId="0" fillId="0" borderId="0" xfId="0" applyFont="1" applyBorder="1" applyAlignment="1"/>
    <xf numFmtId="0" fontId="0" fillId="0" borderId="21" xfId="0" applyFont="1" applyBorder="1" applyAlignment="1"/>
    <xf numFmtId="0" fontId="1" fillId="0" borderId="1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4" fillId="0" borderId="13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6" fillId="0" borderId="8" xfId="0" applyFont="1" applyBorder="1"/>
  </cellXfs>
  <cellStyles count="3">
    <cellStyle name="Normal" xfId="0" builtinId="0"/>
    <cellStyle name="Normal 2" xfId="1"/>
    <cellStyle name="Normal_certif. n°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N89"/>
  <sheetViews>
    <sheetView topLeftCell="A65" workbookViewId="0">
      <selection activeCell="I47" sqref="I47"/>
    </sheetView>
  </sheetViews>
  <sheetFormatPr baseColWidth="10" defaultRowHeight="15"/>
  <cols>
    <col min="3" max="3" width="14.85546875" customWidth="1"/>
  </cols>
  <sheetData>
    <row r="2" spans="3:9">
      <c r="C2" s="4" t="s">
        <v>4</v>
      </c>
      <c r="D2" s="2">
        <v>1</v>
      </c>
      <c r="E2" s="82"/>
      <c r="F2" s="82"/>
      <c r="G2" s="82"/>
      <c r="H2" s="82"/>
      <c r="I2" s="13">
        <v>64.09</v>
      </c>
    </row>
    <row r="3" spans="3:9">
      <c r="D3" s="2">
        <f>1+D2</f>
        <v>2</v>
      </c>
      <c r="E3" s="82"/>
      <c r="F3" s="82"/>
      <c r="G3" s="82"/>
      <c r="H3" s="82"/>
      <c r="I3" s="13">
        <v>66.89</v>
      </c>
    </row>
    <row r="4" spans="3:9">
      <c r="D4" s="2">
        <f t="shared" ref="D4:D32" si="0">1+D3</f>
        <v>3</v>
      </c>
      <c r="E4" s="82"/>
      <c r="F4" s="82"/>
      <c r="G4" s="82"/>
      <c r="H4" s="82"/>
      <c r="I4" s="13">
        <v>62.58</v>
      </c>
    </row>
    <row r="5" spans="3:9">
      <c r="D5" s="2">
        <f t="shared" si="0"/>
        <v>4</v>
      </c>
      <c r="E5" s="82"/>
      <c r="F5" s="82"/>
      <c r="G5" s="82"/>
      <c r="H5" s="82"/>
      <c r="I5" s="13">
        <v>61.52</v>
      </c>
    </row>
    <row r="6" spans="3:9">
      <c r="D6" s="2">
        <f t="shared" si="0"/>
        <v>5</v>
      </c>
      <c r="E6" s="82"/>
      <c r="F6" s="82"/>
      <c r="G6" s="82"/>
      <c r="H6" s="82"/>
      <c r="I6" s="13">
        <v>61.03</v>
      </c>
    </row>
    <row r="7" spans="3:9">
      <c r="D7" s="2">
        <f t="shared" si="0"/>
        <v>6</v>
      </c>
      <c r="E7" s="82"/>
      <c r="F7" s="82"/>
      <c r="G7" s="82"/>
      <c r="H7" s="82"/>
      <c r="I7" s="13">
        <v>60.91</v>
      </c>
    </row>
    <row r="8" spans="3:9">
      <c r="D8" s="2">
        <f t="shared" si="0"/>
        <v>7</v>
      </c>
      <c r="E8" s="82"/>
      <c r="F8" s="82"/>
      <c r="G8" s="82"/>
      <c r="H8" s="82"/>
      <c r="I8" s="13">
        <v>36.229999999999997</v>
      </c>
    </row>
    <row r="9" spans="3:9">
      <c r="D9" s="2">
        <f t="shared" si="0"/>
        <v>8</v>
      </c>
      <c r="E9" s="82"/>
      <c r="F9" s="82"/>
      <c r="G9" s="82"/>
      <c r="H9" s="82"/>
      <c r="I9" s="13">
        <v>37.14</v>
      </c>
    </row>
    <row r="10" spans="3:9">
      <c r="D10" s="2">
        <f t="shared" si="0"/>
        <v>9</v>
      </c>
      <c r="E10" s="82"/>
      <c r="F10" s="82"/>
      <c r="G10" s="82"/>
      <c r="H10" s="82"/>
      <c r="I10" s="13">
        <v>51</v>
      </c>
    </row>
    <row r="11" spans="3:9">
      <c r="D11" s="2">
        <f t="shared" si="0"/>
        <v>10</v>
      </c>
      <c r="E11" s="82"/>
      <c r="F11" s="82"/>
      <c r="G11" s="82"/>
      <c r="H11" s="82"/>
      <c r="I11" s="13">
        <v>53.09</v>
      </c>
    </row>
    <row r="12" spans="3:9">
      <c r="D12" s="2">
        <f t="shared" si="0"/>
        <v>11</v>
      </c>
      <c r="E12" s="82"/>
      <c r="F12" s="82"/>
      <c r="G12" s="82"/>
      <c r="H12" s="82"/>
      <c r="I12" s="13">
        <v>63.61</v>
      </c>
    </row>
    <row r="13" spans="3:9">
      <c r="D13" s="2">
        <f t="shared" si="0"/>
        <v>12</v>
      </c>
      <c r="E13" s="82"/>
      <c r="F13" s="82"/>
      <c r="G13" s="82"/>
      <c r="H13" s="82"/>
      <c r="I13" s="13">
        <v>34.28</v>
      </c>
    </row>
    <row r="14" spans="3:9">
      <c r="D14" s="2">
        <f t="shared" si="0"/>
        <v>13</v>
      </c>
      <c r="E14" s="82"/>
      <c r="F14" s="82"/>
      <c r="G14" s="82"/>
      <c r="H14" s="82"/>
      <c r="I14" s="13">
        <v>123.07</v>
      </c>
    </row>
    <row r="15" spans="3:9">
      <c r="D15" s="2">
        <f t="shared" si="0"/>
        <v>14</v>
      </c>
      <c r="E15" s="82"/>
      <c r="F15" s="82"/>
      <c r="G15" s="82"/>
      <c r="H15" s="82"/>
      <c r="I15" s="13">
        <v>88.95</v>
      </c>
    </row>
    <row r="16" spans="3:9">
      <c r="D16" s="2">
        <f t="shared" si="0"/>
        <v>15</v>
      </c>
      <c r="E16" s="82"/>
      <c r="F16" s="82"/>
      <c r="G16" s="82"/>
      <c r="H16" s="82"/>
      <c r="I16" s="13">
        <v>69.64</v>
      </c>
    </row>
    <row r="17" spans="4:9">
      <c r="D17" s="2">
        <f t="shared" si="0"/>
        <v>16</v>
      </c>
      <c r="E17" s="82"/>
      <c r="F17" s="82"/>
      <c r="G17" s="82"/>
      <c r="H17" s="82"/>
      <c r="I17" s="13">
        <v>59</v>
      </c>
    </row>
    <row r="18" spans="4:9">
      <c r="D18" s="2">
        <f t="shared" si="0"/>
        <v>17</v>
      </c>
      <c r="E18" s="82"/>
      <c r="F18" s="82"/>
      <c r="G18" s="82"/>
      <c r="H18" s="82"/>
      <c r="I18" s="13">
        <f>64.53+3.37+4.72+5.4+2.2</f>
        <v>80.220000000000013</v>
      </c>
    </row>
    <row r="19" spans="4:9">
      <c r="D19" s="19">
        <f t="shared" si="0"/>
        <v>18</v>
      </c>
      <c r="E19" s="20"/>
      <c r="F19" s="20"/>
      <c r="G19" s="20"/>
      <c r="H19" s="21"/>
      <c r="I19" s="22">
        <v>88.1</v>
      </c>
    </row>
    <row r="20" spans="4:9">
      <c r="D20" s="2">
        <f t="shared" si="0"/>
        <v>19</v>
      </c>
      <c r="E20" s="8"/>
      <c r="F20" s="8"/>
      <c r="G20" s="8"/>
      <c r="H20" s="9"/>
      <c r="I20" s="13">
        <v>98.14</v>
      </c>
    </row>
    <row r="21" spans="4:9">
      <c r="D21" s="2">
        <f t="shared" si="0"/>
        <v>20</v>
      </c>
      <c r="E21" s="8"/>
      <c r="F21" s="8"/>
      <c r="G21" s="8"/>
      <c r="H21" s="9"/>
      <c r="I21" s="13">
        <v>88.45</v>
      </c>
    </row>
    <row r="22" spans="4:9">
      <c r="D22" s="2">
        <f t="shared" si="0"/>
        <v>21</v>
      </c>
      <c r="E22" s="8"/>
      <c r="F22" s="8"/>
      <c r="G22" s="8"/>
      <c r="H22" s="9"/>
      <c r="I22" s="13">
        <v>98.45</v>
      </c>
    </row>
    <row r="23" spans="4:9">
      <c r="D23" s="2">
        <f t="shared" si="0"/>
        <v>22</v>
      </c>
      <c r="E23" s="8"/>
      <c r="F23" s="8"/>
      <c r="G23" s="8"/>
      <c r="H23" s="9"/>
      <c r="I23" s="13">
        <v>31.92</v>
      </c>
    </row>
    <row r="24" spans="4:9">
      <c r="D24" s="2">
        <f t="shared" si="0"/>
        <v>23</v>
      </c>
      <c r="E24" s="8"/>
      <c r="F24" s="8"/>
      <c r="G24" s="8"/>
      <c r="H24" s="9"/>
      <c r="I24" s="13">
        <v>3.9</v>
      </c>
    </row>
    <row r="25" spans="4:9">
      <c r="D25" s="2">
        <f t="shared" si="0"/>
        <v>24</v>
      </c>
      <c r="E25" s="8"/>
      <c r="F25" s="8"/>
      <c r="G25" s="8"/>
      <c r="H25" s="9"/>
      <c r="I25" s="13">
        <v>151.53</v>
      </c>
    </row>
    <row r="26" spans="4:9">
      <c r="D26" s="2">
        <f t="shared" si="0"/>
        <v>25</v>
      </c>
      <c r="E26" s="8"/>
      <c r="F26" s="8"/>
      <c r="G26" s="8"/>
      <c r="H26" s="9"/>
      <c r="I26" s="13">
        <v>42.17</v>
      </c>
    </row>
    <row r="27" spans="4:9">
      <c r="D27" s="2">
        <f t="shared" si="0"/>
        <v>26</v>
      </c>
      <c r="E27" s="8"/>
      <c r="F27" s="8"/>
      <c r="G27" s="8"/>
      <c r="H27" s="9"/>
      <c r="I27" s="13">
        <v>148.26</v>
      </c>
    </row>
    <row r="28" spans="4:9">
      <c r="D28" s="2">
        <f t="shared" si="0"/>
        <v>27</v>
      </c>
      <c r="E28" s="8"/>
      <c r="F28" s="8"/>
      <c r="G28" s="8"/>
      <c r="H28" s="9"/>
      <c r="I28" s="13">
        <v>89.55</v>
      </c>
    </row>
    <row r="29" spans="4:9">
      <c r="D29" s="2">
        <f t="shared" si="0"/>
        <v>28</v>
      </c>
      <c r="E29" s="8"/>
      <c r="F29" s="8"/>
      <c r="G29" s="8"/>
      <c r="H29" s="9"/>
      <c r="I29" s="13">
        <v>51.8</v>
      </c>
    </row>
    <row r="30" spans="4:9">
      <c r="D30" s="2">
        <f t="shared" si="0"/>
        <v>29</v>
      </c>
      <c r="E30" s="8"/>
      <c r="F30" s="8"/>
      <c r="G30" s="8"/>
      <c r="H30" s="9"/>
      <c r="I30" s="13">
        <v>22.17</v>
      </c>
    </row>
    <row r="31" spans="4:9">
      <c r="D31" s="2">
        <f t="shared" si="0"/>
        <v>30</v>
      </c>
      <c r="E31" s="8"/>
      <c r="F31" s="8"/>
      <c r="G31" s="8"/>
      <c r="H31" s="9"/>
      <c r="I31" s="13">
        <v>55.33</v>
      </c>
    </row>
    <row r="32" spans="4:9">
      <c r="D32" s="2">
        <f t="shared" si="0"/>
        <v>31</v>
      </c>
      <c r="E32" s="8"/>
      <c r="F32" s="8"/>
      <c r="G32" s="8"/>
      <c r="H32" s="9"/>
      <c r="I32" s="13">
        <v>54.16</v>
      </c>
    </row>
    <row r="33" spans="3:14">
      <c r="D33" s="76" t="s">
        <v>5</v>
      </c>
      <c r="E33" s="77"/>
      <c r="F33" s="77"/>
      <c r="G33" s="77"/>
      <c r="H33" s="78"/>
      <c r="I33" s="14">
        <f>SUM(I2:I32)</f>
        <v>2097.1800000000003</v>
      </c>
    </row>
    <row r="34" spans="3:14">
      <c r="D34" s="5"/>
      <c r="E34" s="5"/>
      <c r="F34" s="5"/>
      <c r="G34" s="5"/>
      <c r="H34" s="5"/>
      <c r="I34" s="6"/>
    </row>
    <row r="35" spans="3:14">
      <c r="C35" s="4" t="s">
        <v>17</v>
      </c>
      <c r="D35" s="79" t="s">
        <v>7</v>
      </c>
      <c r="E35" s="80"/>
      <c r="F35" s="80"/>
      <c r="G35" s="80"/>
      <c r="H35" s="81"/>
      <c r="I35" s="15">
        <v>509</v>
      </c>
    </row>
    <row r="36" spans="3:14">
      <c r="D36" s="5"/>
      <c r="E36" s="5"/>
      <c r="F36" s="5"/>
      <c r="G36" s="5"/>
      <c r="H36" s="5"/>
      <c r="I36" s="6"/>
    </row>
    <row r="37" spans="3:14">
      <c r="C37" s="4" t="s">
        <v>8</v>
      </c>
      <c r="D37" s="79" t="s">
        <v>7</v>
      </c>
      <c r="E37" s="80"/>
      <c r="F37" s="80"/>
      <c r="G37" s="80"/>
      <c r="H37" s="81"/>
      <c r="I37" s="15">
        <f>1681.65+1234.67</f>
        <v>2916.32</v>
      </c>
      <c r="L37" s="11"/>
    </row>
    <row r="38" spans="3:14">
      <c r="C38" s="12"/>
      <c r="D38" s="47"/>
      <c r="E38" s="47"/>
      <c r="F38" s="47"/>
      <c r="G38" s="47"/>
      <c r="H38" s="47"/>
      <c r="I38" s="17">
        <f>+I37*0.05</f>
        <v>145.816</v>
      </c>
      <c r="L38" s="11"/>
    </row>
    <row r="39" spans="3:14">
      <c r="D39" s="5"/>
      <c r="E39" s="5"/>
      <c r="F39" s="5"/>
      <c r="G39" s="5"/>
      <c r="H39" s="5"/>
      <c r="I39" s="6"/>
    </row>
    <row r="40" spans="3:14">
      <c r="C40" s="4" t="s">
        <v>9</v>
      </c>
      <c r="D40" s="79" t="s">
        <v>7</v>
      </c>
      <c r="E40" s="80"/>
      <c r="F40" s="80"/>
      <c r="G40" s="80"/>
      <c r="H40" s="81"/>
      <c r="I40" s="16">
        <v>5406.8</v>
      </c>
      <c r="N40" t="s">
        <v>0</v>
      </c>
    </row>
    <row r="41" spans="3:14">
      <c r="C41" s="12"/>
      <c r="D41" s="79" t="s">
        <v>16</v>
      </c>
      <c r="E41" s="80"/>
      <c r="F41" s="80"/>
      <c r="G41" s="80"/>
      <c r="H41" s="81"/>
      <c r="I41" s="16">
        <v>200</v>
      </c>
    </row>
    <row r="42" spans="3:14">
      <c r="C42" s="12"/>
      <c r="D42" s="79" t="s">
        <v>33</v>
      </c>
      <c r="E42" s="80"/>
      <c r="F42" s="80"/>
      <c r="G42" s="80"/>
      <c r="H42" s="81"/>
      <c r="I42" s="15">
        <f>SUM(I40:I41)</f>
        <v>5606.8</v>
      </c>
    </row>
    <row r="43" spans="3:14">
      <c r="C43" s="12"/>
      <c r="D43" s="79" t="s">
        <v>37</v>
      </c>
      <c r="E43" s="80"/>
      <c r="F43" s="80"/>
      <c r="G43" s="80"/>
      <c r="H43" s="81"/>
      <c r="I43" s="17">
        <f>+I42*0.12</f>
        <v>672.81600000000003</v>
      </c>
    </row>
    <row r="44" spans="3:14">
      <c r="D44" s="5"/>
      <c r="E44" s="5"/>
      <c r="F44" s="5"/>
      <c r="G44" s="5"/>
      <c r="H44" s="5"/>
      <c r="I44" s="6"/>
    </row>
    <row r="45" spans="3:14">
      <c r="C45" s="4" t="s">
        <v>10</v>
      </c>
      <c r="D45" s="79" t="s">
        <v>7</v>
      </c>
      <c r="E45" s="80"/>
      <c r="F45" s="80"/>
      <c r="G45" s="80"/>
      <c r="H45" s="81"/>
      <c r="I45" s="16">
        <f>+I40</f>
        <v>5406.8</v>
      </c>
    </row>
    <row r="46" spans="3:14">
      <c r="C46" s="12"/>
      <c r="D46" s="79" t="s">
        <v>16</v>
      </c>
      <c r="E46" s="80"/>
      <c r="F46" s="80"/>
      <c r="G46" s="80"/>
      <c r="H46" s="81"/>
      <c r="I46" s="16">
        <v>200</v>
      </c>
    </row>
    <row r="47" spans="3:14">
      <c r="C47" s="12"/>
      <c r="D47" s="79" t="s">
        <v>32</v>
      </c>
      <c r="E47" s="80"/>
      <c r="F47" s="80"/>
      <c r="G47" s="80"/>
      <c r="H47" s="81"/>
      <c r="I47" s="15">
        <f>SUM(I45:I46)</f>
        <v>5606.8</v>
      </c>
    </row>
    <row r="48" spans="3:14">
      <c r="C48" s="12"/>
      <c r="D48" s="79" t="s">
        <v>37</v>
      </c>
      <c r="E48" s="80"/>
      <c r="F48" s="80"/>
      <c r="G48" s="80"/>
      <c r="H48" s="81"/>
      <c r="I48" s="17">
        <f>+I47*0.12</f>
        <v>672.81600000000003</v>
      </c>
    </row>
    <row r="49" spans="3:14">
      <c r="I49" s="1"/>
    </row>
    <row r="50" spans="3:14">
      <c r="E50" s="7" t="s">
        <v>11</v>
      </c>
      <c r="F50" s="7" t="s">
        <v>12</v>
      </c>
      <c r="G50" s="7" t="s">
        <v>13</v>
      </c>
      <c r="H50" s="7" t="s">
        <v>14</v>
      </c>
      <c r="I50" s="7" t="s">
        <v>15</v>
      </c>
      <c r="J50" s="1"/>
    </row>
    <row r="51" spans="3:14">
      <c r="C51" s="3" t="s">
        <v>1</v>
      </c>
      <c r="D51" s="2">
        <v>1</v>
      </c>
      <c r="E51" s="16">
        <v>488.22</v>
      </c>
      <c r="F51" s="13">
        <v>0.3</v>
      </c>
      <c r="G51" s="13">
        <f>10.43-10.06</f>
        <v>0.36999999999999922</v>
      </c>
      <c r="H51" s="13">
        <f>0.5*(F51+G51)</f>
        <v>0.33499999999999963</v>
      </c>
      <c r="I51" s="18">
        <f>+H51*E51</f>
        <v>163.55369999999982</v>
      </c>
      <c r="J51" s="1"/>
    </row>
    <row r="52" spans="3:14">
      <c r="D52" s="2">
        <f>1+D51</f>
        <v>2</v>
      </c>
      <c r="E52" s="16">
        <v>259</v>
      </c>
      <c r="F52" s="13"/>
      <c r="G52" s="13">
        <f>+G51</f>
        <v>0.36999999999999922</v>
      </c>
      <c r="H52" s="13"/>
      <c r="I52" s="18">
        <f>+E52*G52</f>
        <v>95.829999999999799</v>
      </c>
      <c r="J52" s="1"/>
    </row>
    <row r="53" spans="3:14">
      <c r="D53" s="2">
        <f t="shared" ref="D53:D67" si="1">1+D52</f>
        <v>3</v>
      </c>
      <c r="E53" s="16">
        <v>467.6</v>
      </c>
      <c r="F53" s="13">
        <f>+G52</f>
        <v>0.36999999999999922</v>
      </c>
      <c r="G53" s="13">
        <f>10.92-10.52</f>
        <v>0.40000000000000036</v>
      </c>
      <c r="H53" s="13">
        <f>0.5*(F53+G53)</f>
        <v>0.38499999999999979</v>
      </c>
      <c r="I53" s="18">
        <f>+H53*E53</f>
        <v>180.0259999999999</v>
      </c>
      <c r="J53" s="1"/>
    </row>
    <row r="54" spans="3:14">
      <c r="D54" s="2">
        <f t="shared" si="1"/>
        <v>4</v>
      </c>
      <c r="E54" s="16">
        <v>229.1</v>
      </c>
      <c r="F54" s="13"/>
      <c r="G54" s="13">
        <f>+G53</f>
        <v>0.40000000000000036</v>
      </c>
      <c r="H54" s="13"/>
      <c r="I54" s="18">
        <f>+E54*G54</f>
        <v>91.640000000000086</v>
      </c>
      <c r="J54" s="1"/>
    </row>
    <row r="55" spans="3:14">
      <c r="D55" s="2">
        <f t="shared" si="1"/>
        <v>5</v>
      </c>
      <c r="E55" s="16">
        <v>424.3</v>
      </c>
      <c r="F55" s="13">
        <f>+G54</f>
        <v>0.40000000000000036</v>
      </c>
      <c r="G55" s="13">
        <f>11.17-10.75</f>
        <v>0.41999999999999993</v>
      </c>
      <c r="H55" s="13">
        <f>0.5*(F55+G55)</f>
        <v>0.41000000000000014</v>
      </c>
      <c r="I55" s="18">
        <f>+H55*E55</f>
        <v>173.96300000000008</v>
      </c>
      <c r="J55" s="1"/>
    </row>
    <row r="56" spans="3:14">
      <c r="D56" s="2">
        <f t="shared" si="1"/>
        <v>6</v>
      </c>
      <c r="E56" s="16">
        <v>225.4</v>
      </c>
      <c r="F56" s="13"/>
      <c r="G56" s="13">
        <f>+G55</f>
        <v>0.41999999999999993</v>
      </c>
      <c r="H56" s="13"/>
      <c r="I56" s="18">
        <f>+E56*G56</f>
        <v>94.667999999999992</v>
      </c>
      <c r="J56" s="1"/>
    </row>
    <row r="57" spans="3:14">
      <c r="D57" s="2">
        <f t="shared" si="1"/>
        <v>7</v>
      </c>
      <c r="E57" s="16">
        <v>257.2</v>
      </c>
      <c r="F57" s="13">
        <f>+G56</f>
        <v>0.41999999999999993</v>
      </c>
      <c r="G57" s="13">
        <f>11.2-10.89</f>
        <v>0.30999999999999872</v>
      </c>
      <c r="H57" s="13">
        <f>0.5*(F57+G57)</f>
        <v>0.36499999999999932</v>
      </c>
      <c r="I57" s="18">
        <f>+H57*E57</f>
        <v>93.877999999999815</v>
      </c>
      <c r="J57" s="1"/>
    </row>
    <row r="58" spans="3:14">
      <c r="D58" s="2">
        <f t="shared" si="1"/>
        <v>8</v>
      </c>
      <c r="E58" s="16">
        <v>123</v>
      </c>
      <c r="F58" s="13"/>
      <c r="G58" s="13">
        <f>+G57</f>
        <v>0.30999999999999872</v>
      </c>
      <c r="H58" s="13" t="s">
        <v>0</v>
      </c>
      <c r="I58" s="18">
        <f>+E58*G58</f>
        <v>38.129999999999839</v>
      </c>
      <c r="J58" t="s">
        <v>0</v>
      </c>
    </row>
    <row r="59" spans="3:14">
      <c r="D59" s="2">
        <f t="shared" si="1"/>
        <v>9</v>
      </c>
      <c r="E59" s="16">
        <v>359.9</v>
      </c>
      <c r="F59" s="13">
        <f>+G58</f>
        <v>0.30999999999999872</v>
      </c>
      <c r="G59" s="13">
        <f>11.13-10.87</f>
        <v>0.26000000000000156</v>
      </c>
      <c r="H59" s="13">
        <f>0.5*(F59+G59)</f>
        <v>0.28500000000000014</v>
      </c>
      <c r="I59" s="18">
        <f>+H59*E59</f>
        <v>102.57150000000004</v>
      </c>
      <c r="J59" s="1"/>
    </row>
    <row r="60" spans="3:14">
      <c r="D60" s="2">
        <f t="shared" si="1"/>
        <v>10</v>
      </c>
      <c r="E60" s="16">
        <v>90.5</v>
      </c>
      <c r="F60" s="13"/>
      <c r="G60" s="13">
        <f>+G59</f>
        <v>0.26000000000000156</v>
      </c>
      <c r="H60" s="13" t="s">
        <v>0</v>
      </c>
      <c r="I60" s="18">
        <f>+E60*G60</f>
        <v>23.530000000000143</v>
      </c>
      <c r="J60" s="1"/>
    </row>
    <row r="61" spans="3:14">
      <c r="D61" s="2">
        <f t="shared" si="1"/>
        <v>11</v>
      </c>
      <c r="E61" s="16">
        <v>260.5</v>
      </c>
      <c r="F61" s="13">
        <f>+G60</f>
        <v>0.26000000000000156</v>
      </c>
      <c r="G61" s="13">
        <f>11.07-10.75</f>
        <v>0.32000000000000028</v>
      </c>
      <c r="H61" s="13">
        <f>0.5*(F61+G61)</f>
        <v>0.29000000000000092</v>
      </c>
      <c r="I61" s="18">
        <f>+H61*E61</f>
        <v>75.545000000000243</v>
      </c>
      <c r="J61" s="1"/>
    </row>
    <row r="62" spans="3:14">
      <c r="D62" s="2">
        <f t="shared" si="1"/>
        <v>12</v>
      </c>
      <c r="E62" s="16">
        <v>179.9</v>
      </c>
      <c r="F62" s="13"/>
      <c r="G62" s="13">
        <f>+G61</f>
        <v>0.32000000000000028</v>
      </c>
      <c r="H62" s="13" t="s">
        <v>0</v>
      </c>
      <c r="I62" s="18">
        <f>+E62*G62</f>
        <v>57.568000000000055</v>
      </c>
      <c r="J62" s="1"/>
    </row>
    <row r="63" spans="3:14">
      <c r="D63" s="2">
        <f t="shared" si="1"/>
        <v>13</v>
      </c>
      <c r="E63" s="16">
        <v>479</v>
      </c>
      <c r="F63" s="13">
        <f>11.07-10.75</f>
        <v>0.32000000000000028</v>
      </c>
      <c r="G63" s="13">
        <f>10.92-10.55</f>
        <v>0.36999999999999922</v>
      </c>
      <c r="H63" s="13">
        <f>0.5*(F63+G63)</f>
        <v>0.34499999999999975</v>
      </c>
      <c r="I63" s="18">
        <f>+H63*E63</f>
        <v>165.25499999999988</v>
      </c>
      <c r="J63" s="1"/>
      <c r="M63" t="s">
        <v>0</v>
      </c>
      <c r="N63" t="s">
        <v>0</v>
      </c>
    </row>
    <row r="64" spans="3:14">
      <c r="D64" s="2">
        <f t="shared" si="1"/>
        <v>14</v>
      </c>
      <c r="E64" s="16">
        <v>228.1</v>
      </c>
      <c r="F64" s="13"/>
      <c r="G64" s="13">
        <f>10.92-10.55</f>
        <v>0.36999999999999922</v>
      </c>
      <c r="H64" s="13"/>
      <c r="I64" s="18">
        <f>+E64*G64</f>
        <v>84.396999999999821</v>
      </c>
      <c r="J64" s="1"/>
    </row>
    <row r="65" spans="4:11">
      <c r="D65" s="2">
        <f t="shared" si="1"/>
        <v>15</v>
      </c>
      <c r="E65" s="16">
        <v>384.5</v>
      </c>
      <c r="F65" s="13">
        <f>+G64</f>
        <v>0.36999999999999922</v>
      </c>
      <c r="G65" s="13">
        <f>10.85-10.33</f>
        <v>0.51999999999999957</v>
      </c>
      <c r="H65" s="13">
        <f>0.5*(F65+G65)</f>
        <v>0.4449999999999994</v>
      </c>
      <c r="I65" s="18">
        <f>+H65*E65</f>
        <v>171.10249999999976</v>
      </c>
      <c r="J65" s="1"/>
    </row>
    <row r="66" spans="4:11">
      <c r="D66" s="2">
        <f t="shared" si="1"/>
        <v>16</v>
      </c>
      <c r="E66" s="16">
        <v>176.5</v>
      </c>
      <c r="F66" s="13"/>
      <c r="G66" s="13">
        <f>+G65</f>
        <v>0.51999999999999957</v>
      </c>
      <c r="H66" s="13"/>
      <c r="I66" s="18">
        <f>+E66*G66</f>
        <v>91.77999999999993</v>
      </c>
      <c r="J66" s="1"/>
      <c r="K66" t="s">
        <v>0</v>
      </c>
    </row>
    <row r="67" spans="4:11">
      <c r="D67" s="2">
        <f t="shared" si="1"/>
        <v>17</v>
      </c>
      <c r="E67" s="16">
        <v>529.4</v>
      </c>
      <c r="F67" s="13">
        <f>+G66</f>
        <v>0.51999999999999957</v>
      </c>
      <c r="G67" s="13">
        <f>+G51</f>
        <v>0.36999999999999922</v>
      </c>
      <c r="H67" s="13">
        <f>0.5*(F67+G67)</f>
        <v>0.4449999999999994</v>
      </c>
      <c r="I67" s="18">
        <f>+H67*E67</f>
        <v>235.58299999999966</v>
      </c>
      <c r="J67" s="1"/>
    </row>
    <row r="68" spans="4:11">
      <c r="D68" s="2">
        <v>18</v>
      </c>
      <c r="E68" s="16">
        <v>315.95</v>
      </c>
      <c r="F68" s="13">
        <f>10.91-10.55</f>
        <v>0.35999999999999943</v>
      </c>
      <c r="G68" s="13">
        <v>0.2</v>
      </c>
      <c r="H68" s="13">
        <f>0.5*(F68+G68)</f>
        <v>0.27999999999999969</v>
      </c>
      <c r="I68" s="18">
        <f>+H68*E68</f>
        <v>88.465999999999894</v>
      </c>
      <c r="J68" s="1"/>
    </row>
    <row r="69" spans="4:11">
      <c r="D69" s="2">
        <v>19</v>
      </c>
      <c r="E69" s="16">
        <v>110.8</v>
      </c>
      <c r="F69" s="13"/>
      <c r="G69" s="13">
        <v>0.2</v>
      </c>
      <c r="H69" s="13"/>
      <c r="I69" s="18">
        <f>+E69*G69</f>
        <v>22.16</v>
      </c>
      <c r="J69" s="1"/>
    </row>
    <row r="70" spans="4:11">
      <c r="D70" s="2">
        <v>20</v>
      </c>
      <c r="E70" s="16">
        <v>135.19999999999999</v>
      </c>
      <c r="F70" s="13">
        <f>+G69</f>
        <v>0.2</v>
      </c>
      <c r="G70" s="13">
        <v>0.26</v>
      </c>
      <c r="H70" s="13">
        <f>0.5*(F70+G70)</f>
        <v>0.23</v>
      </c>
      <c r="I70" s="18">
        <f>+H70*E70</f>
        <v>31.096</v>
      </c>
      <c r="J70" s="1"/>
    </row>
    <row r="71" spans="4:11">
      <c r="D71" s="2">
        <v>21</v>
      </c>
      <c r="E71" s="16">
        <v>113.6</v>
      </c>
      <c r="F71" s="13"/>
      <c r="G71" s="13">
        <f>+G70</f>
        <v>0.26</v>
      </c>
      <c r="H71" s="13"/>
      <c r="I71" s="18">
        <f>+E71*G71</f>
        <v>29.535999999999998</v>
      </c>
      <c r="J71" s="1"/>
    </row>
    <row r="72" spans="4:11">
      <c r="D72" s="2">
        <v>22</v>
      </c>
      <c r="E72" s="16">
        <v>331.3</v>
      </c>
      <c r="F72" s="13">
        <v>0.39</v>
      </c>
      <c r="G72" s="13">
        <v>0.2</v>
      </c>
      <c r="H72" s="13">
        <f>0.5*(F72+G72)</f>
        <v>0.29500000000000004</v>
      </c>
      <c r="I72" s="18">
        <f>+H72*E72</f>
        <v>97.733500000000021</v>
      </c>
      <c r="J72" s="1"/>
    </row>
    <row r="73" spans="4:11">
      <c r="D73" s="2">
        <v>23</v>
      </c>
      <c r="E73" s="16">
        <v>538.48</v>
      </c>
      <c r="F73" s="13">
        <v>0.2</v>
      </c>
      <c r="G73" s="13">
        <v>0.17</v>
      </c>
      <c r="H73" s="13">
        <f>0.5*(F73+G73)</f>
        <v>0.185</v>
      </c>
      <c r="I73" s="18">
        <f>+H73*E73</f>
        <v>99.618800000000007</v>
      </c>
      <c r="J73" s="1"/>
    </row>
    <row r="74" spans="4:11">
      <c r="D74" s="2"/>
      <c r="E74" s="16">
        <v>570</v>
      </c>
      <c r="F74" s="13">
        <v>0.17</v>
      </c>
      <c r="G74" s="13">
        <v>0.44</v>
      </c>
      <c r="H74" s="13">
        <f>0.5*(F74+G74)</f>
        <v>0.30499999999999999</v>
      </c>
      <c r="I74" s="18">
        <f>+H74*E74</f>
        <v>173.85</v>
      </c>
      <c r="J74" s="1"/>
    </row>
    <row r="75" spans="4:11">
      <c r="D75" s="2"/>
      <c r="E75" s="16">
        <v>30.74</v>
      </c>
      <c r="F75" s="13">
        <v>0.44</v>
      </c>
      <c r="G75" s="13">
        <v>0.3</v>
      </c>
      <c r="H75" s="13">
        <f>0.5*(F75+G75)</f>
        <v>0.37</v>
      </c>
      <c r="I75" s="18">
        <f>+H75*E75</f>
        <v>11.373799999999999</v>
      </c>
      <c r="J75" s="1"/>
    </row>
    <row r="76" spans="4:11">
      <c r="D76" s="2">
        <v>24</v>
      </c>
      <c r="E76" s="16">
        <v>174.9</v>
      </c>
      <c r="F76" s="13">
        <v>0.26</v>
      </c>
      <c r="G76" s="13">
        <v>0.39</v>
      </c>
      <c r="H76" s="13">
        <f>0.5*(F76+G76)</f>
        <v>0.32500000000000001</v>
      </c>
      <c r="I76" s="18">
        <f>+H76*E76</f>
        <v>56.842500000000001</v>
      </c>
      <c r="J76" s="1"/>
    </row>
    <row r="77" spans="4:11">
      <c r="D77" s="2">
        <v>25</v>
      </c>
      <c r="E77" s="16">
        <v>115</v>
      </c>
      <c r="F77" s="13"/>
      <c r="G77" s="13">
        <v>0.39</v>
      </c>
      <c r="H77" s="13"/>
      <c r="I77" s="18">
        <f>+E77*G77</f>
        <v>44.85</v>
      </c>
      <c r="J77" s="1"/>
    </row>
    <row r="78" spans="4:11">
      <c r="D78" s="2">
        <v>26</v>
      </c>
      <c r="E78" s="16">
        <v>141.94</v>
      </c>
      <c r="F78" s="13">
        <v>0.39</v>
      </c>
      <c r="G78" s="13">
        <v>0.26</v>
      </c>
      <c r="H78" s="13">
        <f>0.5*(F78+G78)</f>
        <v>0.32500000000000001</v>
      </c>
      <c r="I78" s="18">
        <f>+H78*E78</f>
        <v>46.130499999999998</v>
      </c>
      <c r="J78" s="1"/>
    </row>
    <row r="79" spans="4:11">
      <c r="D79" s="2"/>
      <c r="E79" s="16">
        <v>310.77999999999997</v>
      </c>
      <c r="F79" s="13">
        <v>0.26</v>
      </c>
      <c r="G79" s="13">
        <v>0.37</v>
      </c>
      <c r="H79" s="13">
        <f>0.5*(F79+G79)</f>
        <v>0.315</v>
      </c>
      <c r="I79" s="18">
        <f>+H79*E79</f>
        <v>97.895699999999991</v>
      </c>
      <c r="J79" s="1"/>
    </row>
    <row r="80" spans="4:11">
      <c r="D80" s="2"/>
      <c r="E80" s="16">
        <v>422.2</v>
      </c>
      <c r="F80" s="13">
        <v>0.37</v>
      </c>
      <c r="G80" s="13">
        <v>0.44</v>
      </c>
      <c r="H80" s="13">
        <f>0.5*(F80+G80)</f>
        <v>0.40500000000000003</v>
      </c>
      <c r="I80" s="18">
        <f>+H80*E80</f>
        <v>170.99100000000001</v>
      </c>
      <c r="J80" s="1"/>
    </row>
    <row r="81" spans="4:11">
      <c r="D81" s="2"/>
      <c r="E81" s="16">
        <v>30.74</v>
      </c>
      <c r="F81" s="13">
        <v>0.44</v>
      </c>
      <c r="G81" s="13">
        <v>0.3</v>
      </c>
      <c r="H81" s="13">
        <f>0.5*(F81+G81)</f>
        <v>0.37</v>
      </c>
      <c r="I81" s="18">
        <f>+H81*E81</f>
        <v>11.373799999999999</v>
      </c>
      <c r="J81" s="1"/>
    </row>
    <row r="82" spans="4:11">
      <c r="D82" s="83" t="s">
        <v>6</v>
      </c>
      <c r="E82" s="84"/>
      <c r="F82" s="84"/>
      <c r="G82" s="84"/>
      <c r="H82" s="85"/>
      <c r="I82" s="17">
        <f>SUM(I51:I81)</f>
        <v>2920.9382999999989</v>
      </c>
    </row>
    <row r="84" spans="4:11" hidden="1">
      <c r="D84" s="86" t="s">
        <v>2</v>
      </c>
      <c r="E84" s="86"/>
      <c r="F84" s="86"/>
      <c r="G84" s="86"/>
      <c r="H84" s="86"/>
      <c r="I84" s="15">
        <f>SUM(E51:E81)</f>
        <v>8503.7499999999982</v>
      </c>
      <c r="K84" s="10"/>
    </row>
    <row r="85" spans="4:11">
      <c r="D85" s="86" t="s">
        <v>3</v>
      </c>
      <c r="E85" s="86"/>
      <c r="F85" s="86"/>
      <c r="G85" s="86"/>
      <c r="H85" s="86"/>
      <c r="I85" s="14">
        <f>+I82/I84</f>
        <v>0.34348826106129643</v>
      </c>
    </row>
    <row r="86" spans="4:11">
      <c r="K86" s="11"/>
    </row>
    <row r="89" spans="4:11">
      <c r="K89" s="10"/>
    </row>
  </sheetData>
  <sheetProtection sheet="1" objects="1" scenarios="1"/>
  <mergeCells count="31">
    <mergeCell ref="D85:H85"/>
    <mergeCell ref="E2:H2"/>
    <mergeCell ref="E3:H3"/>
    <mergeCell ref="E4:H4"/>
    <mergeCell ref="E5:H5"/>
    <mergeCell ref="E6:H6"/>
    <mergeCell ref="E7:H7"/>
    <mergeCell ref="E8:H8"/>
    <mergeCell ref="E9:H9"/>
    <mergeCell ref="D37:H37"/>
    <mergeCell ref="D84:H84"/>
    <mergeCell ref="E13:H13"/>
    <mergeCell ref="E14:H14"/>
    <mergeCell ref="E10:H10"/>
    <mergeCell ref="E11:H11"/>
    <mergeCell ref="E12:H12"/>
    <mergeCell ref="D33:H33"/>
    <mergeCell ref="D41:H41"/>
    <mergeCell ref="E15:H15"/>
    <mergeCell ref="D48:H48"/>
    <mergeCell ref="D82:H82"/>
    <mergeCell ref="D35:H35"/>
    <mergeCell ref="D47:H47"/>
    <mergeCell ref="D43:H43"/>
    <mergeCell ref="E16:H16"/>
    <mergeCell ref="E17:H17"/>
    <mergeCell ref="E18:H18"/>
    <mergeCell ref="D42:H42"/>
    <mergeCell ref="D40:H40"/>
    <mergeCell ref="D45:H45"/>
    <mergeCell ref="D46:H46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17"/>
  <sheetViews>
    <sheetView tabSelected="1" zoomScale="75" zoomScaleNormal="90" workbookViewId="0">
      <selection activeCell="C27" sqref="C27"/>
    </sheetView>
  </sheetViews>
  <sheetFormatPr baseColWidth="10" defaultRowHeight="14.25"/>
  <cols>
    <col min="1" max="1" width="22.42578125" style="23" customWidth="1"/>
    <col min="2" max="2" width="11.5703125" style="23" bestFit="1" customWidth="1"/>
    <col min="3" max="3" width="89.140625" style="23" bestFit="1" customWidth="1"/>
    <col min="4" max="4" width="17.28515625" style="23" customWidth="1"/>
    <col min="5" max="5" width="11.42578125" style="23"/>
    <col min="6" max="6" width="15" style="24" customWidth="1"/>
    <col min="7" max="7" width="19.28515625" style="24" customWidth="1"/>
    <col min="8" max="16384" width="11.42578125" style="23"/>
  </cols>
  <sheetData>
    <row r="1" spans="2:7" ht="15" thickBot="1"/>
    <row r="2" spans="2:7" ht="15.75">
      <c r="B2" s="73" t="s">
        <v>29</v>
      </c>
      <c r="C2" s="74"/>
      <c r="D2" s="74"/>
      <c r="E2" s="74"/>
      <c r="F2" s="74"/>
      <c r="G2" s="75"/>
    </row>
    <row r="3" spans="2:7" ht="15.75">
      <c r="B3" s="45" t="s">
        <v>38</v>
      </c>
      <c r="C3" s="46"/>
      <c r="D3" s="46"/>
      <c r="E3" s="46"/>
      <c r="F3" s="46"/>
      <c r="G3" s="25"/>
    </row>
    <row r="4" spans="2:7" ht="16.5" thickBot="1">
      <c r="B4" s="92" t="s">
        <v>44</v>
      </c>
      <c r="C4" s="93"/>
      <c r="D4" s="93"/>
      <c r="E4" s="93"/>
      <c r="F4" s="93"/>
      <c r="G4" s="94"/>
    </row>
    <row r="5" spans="2:7" ht="15.75">
      <c r="B5" s="26" t="s">
        <v>18</v>
      </c>
      <c r="C5" s="27"/>
      <c r="D5" s="28"/>
      <c r="E5" s="29" t="s">
        <v>19</v>
      </c>
      <c r="F5" s="30" t="s">
        <v>20</v>
      </c>
      <c r="G5" s="31"/>
    </row>
    <row r="6" spans="2:7" ht="15.75">
      <c r="B6" s="32" t="s">
        <v>21</v>
      </c>
      <c r="C6" s="33" t="s">
        <v>22</v>
      </c>
      <c r="D6" s="32" t="s">
        <v>23</v>
      </c>
      <c r="E6" s="33" t="s">
        <v>21</v>
      </c>
      <c r="F6" s="34" t="s">
        <v>24</v>
      </c>
      <c r="G6" s="35" t="s">
        <v>25</v>
      </c>
    </row>
    <row r="7" spans="2:7" ht="16.5" thickBot="1">
      <c r="B7" s="36" t="s">
        <v>26</v>
      </c>
      <c r="C7" s="37"/>
      <c r="D7" s="38"/>
      <c r="E7" s="39" t="s">
        <v>27</v>
      </c>
      <c r="F7" s="40" t="s">
        <v>0</v>
      </c>
      <c r="G7" s="41" t="s">
        <v>0</v>
      </c>
    </row>
    <row r="8" spans="2:7" ht="15.75">
      <c r="B8" s="26"/>
      <c r="C8" s="68"/>
      <c r="D8" s="51"/>
      <c r="E8" s="54"/>
      <c r="F8" s="58"/>
      <c r="G8" s="63"/>
    </row>
    <row r="9" spans="2:7" ht="15.75">
      <c r="B9" s="48">
        <v>1</v>
      </c>
      <c r="C9" s="69" t="s">
        <v>28</v>
      </c>
      <c r="D9" s="49"/>
      <c r="E9" s="55"/>
      <c r="F9" s="59"/>
      <c r="G9" s="64"/>
    </row>
    <row r="10" spans="2:7" ht="15.75">
      <c r="B10" s="49"/>
      <c r="C10" s="95" t="s">
        <v>36</v>
      </c>
      <c r="D10" s="52">
        <f>+computo!I82</f>
        <v>2920.9382999999989</v>
      </c>
      <c r="E10" s="56" t="s">
        <v>30</v>
      </c>
      <c r="F10" s="60">
        <v>0</v>
      </c>
      <c r="G10" s="65">
        <f>+D10*F10</f>
        <v>0</v>
      </c>
    </row>
    <row r="11" spans="2:7" ht="15">
      <c r="B11" s="49"/>
      <c r="C11" s="70"/>
      <c r="D11" s="52"/>
      <c r="E11" s="56"/>
      <c r="F11" s="61" t="s">
        <v>0</v>
      </c>
      <c r="G11" s="66"/>
    </row>
    <row r="12" spans="2:7" ht="15.75">
      <c r="B12" s="48">
        <v>2</v>
      </c>
      <c r="C12" s="69" t="s">
        <v>39</v>
      </c>
      <c r="D12" s="52">
        <f>+computo!I38</f>
        <v>145.816</v>
      </c>
      <c r="E12" s="56" t="s">
        <v>30</v>
      </c>
      <c r="F12" s="60">
        <v>0</v>
      </c>
      <c r="G12" s="65">
        <f>+F12*D12</f>
        <v>0</v>
      </c>
    </row>
    <row r="13" spans="2:7" ht="15">
      <c r="B13" s="49"/>
      <c r="C13" s="70"/>
      <c r="D13" s="52"/>
      <c r="E13" s="56"/>
      <c r="F13" s="61" t="s">
        <v>0</v>
      </c>
      <c r="G13" s="66"/>
    </row>
    <row r="14" spans="2:7" ht="15.75">
      <c r="B14" s="48">
        <v>3</v>
      </c>
      <c r="C14" s="69" t="s">
        <v>40</v>
      </c>
      <c r="D14" s="52">
        <f>+computo!I43</f>
        <v>672.81600000000003</v>
      </c>
      <c r="E14" s="56" t="s">
        <v>30</v>
      </c>
      <c r="F14" s="60">
        <v>0</v>
      </c>
      <c r="G14" s="65">
        <f>+F14*D14</f>
        <v>0</v>
      </c>
    </row>
    <row r="15" spans="2:7" ht="15">
      <c r="B15" s="49"/>
      <c r="C15" s="70"/>
      <c r="D15" s="52"/>
      <c r="E15" s="56"/>
      <c r="F15" s="61" t="s">
        <v>0</v>
      </c>
      <c r="G15" s="66"/>
    </row>
    <row r="16" spans="2:7" ht="15.75">
      <c r="B16" s="48">
        <v>4</v>
      </c>
      <c r="C16" s="69" t="s">
        <v>41</v>
      </c>
      <c r="D16" s="52">
        <f>+computo!I48</f>
        <v>672.81600000000003</v>
      </c>
      <c r="E16" s="56" t="s">
        <v>30</v>
      </c>
      <c r="F16" s="60">
        <v>0</v>
      </c>
      <c r="G16" s="65">
        <f>+F16*D16</f>
        <v>0</v>
      </c>
    </row>
    <row r="17" spans="2:7" ht="15">
      <c r="B17" s="49"/>
      <c r="C17" s="70"/>
      <c r="D17" s="52"/>
      <c r="E17" s="56"/>
      <c r="F17" s="61"/>
      <c r="G17" s="66"/>
    </row>
    <row r="18" spans="2:7" ht="15.75">
      <c r="B18" s="48">
        <v>5</v>
      </c>
      <c r="C18" s="69" t="s">
        <v>42</v>
      </c>
      <c r="D18" s="52">
        <f>+computo!I33</f>
        <v>2097.1800000000003</v>
      </c>
      <c r="E18" s="56" t="s">
        <v>34</v>
      </c>
      <c r="F18" s="60">
        <v>0</v>
      </c>
      <c r="G18" s="65">
        <f>+D18*F18</f>
        <v>0</v>
      </c>
    </row>
    <row r="19" spans="2:7" ht="15.75">
      <c r="B19" s="48"/>
      <c r="C19" s="69"/>
      <c r="D19" s="52"/>
      <c r="E19" s="56"/>
      <c r="F19" s="60"/>
      <c r="G19" s="65"/>
    </row>
    <row r="20" spans="2:7" ht="16.5" thickBot="1">
      <c r="B20" s="71">
        <v>6</v>
      </c>
      <c r="C20" s="72" t="s">
        <v>43</v>
      </c>
      <c r="D20" s="53">
        <f>+computo!I35</f>
        <v>509</v>
      </c>
      <c r="E20" s="57" t="s">
        <v>31</v>
      </c>
      <c r="F20" s="62">
        <v>0</v>
      </c>
      <c r="G20" s="67">
        <f>+D20*F20</f>
        <v>0</v>
      </c>
    </row>
    <row r="21" spans="2:7" ht="27" customHeight="1">
      <c r="B21" s="49"/>
      <c r="C21" s="87" t="s">
        <v>35</v>
      </c>
      <c r="D21" s="88"/>
      <c r="E21" s="88"/>
      <c r="F21" s="89"/>
      <c r="G21" s="42">
        <f>SUM(G10:G20)</f>
        <v>0</v>
      </c>
    </row>
    <row r="22" spans="2:7" ht="15" customHeight="1" thickBot="1">
      <c r="B22" s="50"/>
      <c r="C22" s="90"/>
      <c r="D22" s="90"/>
      <c r="E22" s="90"/>
      <c r="F22" s="91"/>
      <c r="G22" s="43"/>
    </row>
    <row r="23" spans="2:7">
      <c r="E23" s="44"/>
    </row>
    <row r="24" spans="2:7">
      <c r="D24" s="24" t="s">
        <v>0</v>
      </c>
      <c r="E24" s="44"/>
    </row>
    <row r="25" spans="2:7">
      <c r="E25" s="44"/>
    </row>
    <row r="26" spans="2:7">
      <c r="E26" s="44"/>
    </row>
    <row r="27" spans="2:7">
      <c r="E27" s="44"/>
    </row>
    <row r="28" spans="2:7">
      <c r="E28" s="44"/>
    </row>
    <row r="29" spans="2:7">
      <c r="E29" s="44"/>
    </row>
    <row r="30" spans="2:7">
      <c r="E30" s="44"/>
    </row>
    <row r="31" spans="2:7">
      <c r="E31" s="44"/>
    </row>
    <row r="32" spans="2:7">
      <c r="E32" s="44"/>
    </row>
    <row r="33" spans="5:5">
      <c r="E33" s="44"/>
    </row>
    <row r="34" spans="5:5">
      <c r="E34" s="44"/>
    </row>
    <row r="35" spans="5:5">
      <c r="E35" s="44"/>
    </row>
    <row r="36" spans="5:5">
      <c r="E36" s="44"/>
    </row>
    <row r="37" spans="5:5">
      <c r="E37" s="44"/>
    </row>
    <row r="38" spans="5:5">
      <c r="E38" s="44"/>
    </row>
    <row r="39" spans="5:5">
      <c r="E39" s="44"/>
    </row>
    <row r="40" spans="5:5">
      <c r="E40" s="44"/>
    </row>
    <row r="41" spans="5:5">
      <c r="E41" s="44"/>
    </row>
    <row r="42" spans="5:5">
      <c r="E42" s="44"/>
    </row>
    <row r="43" spans="5:5">
      <c r="E43" s="44"/>
    </row>
    <row r="44" spans="5:5">
      <c r="E44" s="44"/>
    </row>
    <row r="45" spans="5:5">
      <c r="E45" s="44"/>
    </row>
    <row r="46" spans="5:5">
      <c r="E46" s="44"/>
    </row>
    <row r="47" spans="5:5">
      <c r="E47" s="44"/>
    </row>
    <row r="48" spans="5:5">
      <c r="E48" s="44"/>
    </row>
    <row r="49" spans="5:5">
      <c r="E49" s="44"/>
    </row>
    <row r="50" spans="5:5">
      <c r="E50" s="44"/>
    </row>
    <row r="51" spans="5:5">
      <c r="E51" s="44"/>
    </row>
    <row r="52" spans="5:5">
      <c r="E52" s="44"/>
    </row>
    <row r="53" spans="5:5">
      <c r="E53" s="44"/>
    </row>
    <row r="54" spans="5:5">
      <c r="E54" s="44"/>
    </row>
    <row r="55" spans="5:5">
      <c r="E55" s="44"/>
    </row>
    <row r="56" spans="5:5">
      <c r="E56" s="44"/>
    </row>
    <row r="57" spans="5:5">
      <c r="E57" s="44"/>
    </row>
    <row r="58" spans="5:5">
      <c r="E58" s="44"/>
    </row>
    <row r="59" spans="5:5">
      <c r="E59" s="44"/>
    </row>
    <row r="60" spans="5:5">
      <c r="E60" s="44"/>
    </row>
    <row r="61" spans="5:5">
      <c r="E61" s="44"/>
    </row>
    <row r="62" spans="5:5">
      <c r="E62" s="44"/>
    </row>
    <row r="63" spans="5:5">
      <c r="E63" s="44"/>
    </row>
    <row r="64" spans="5:5">
      <c r="E64" s="44"/>
    </row>
    <row r="65" spans="5:5">
      <c r="E65" s="44"/>
    </row>
    <row r="66" spans="5:5">
      <c r="E66" s="44"/>
    </row>
    <row r="67" spans="5:5">
      <c r="E67" s="44"/>
    </row>
    <row r="68" spans="5:5">
      <c r="E68" s="44"/>
    </row>
    <row r="69" spans="5:5">
      <c r="E69" s="44"/>
    </row>
    <row r="70" spans="5:5">
      <c r="E70" s="44"/>
    </row>
    <row r="71" spans="5:5">
      <c r="E71" s="44"/>
    </row>
    <row r="72" spans="5:5">
      <c r="E72" s="44"/>
    </row>
    <row r="73" spans="5:5">
      <c r="E73" s="44"/>
    </row>
    <row r="74" spans="5:5">
      <c r="E74" s="44"/>
    </row>
    <row r="75" spans="5:5">
      <c r="E75" s="44"/>
    </row>
    <row r="76" spans="5:5">
      <c r="E76" s="44"/>
    </row>
    <row r="77" spans="5:5">
      <c r="E77" s="44"/>
    </row>
    <row r="78" spans="5:5">
      <c r="E78" s="44"/>
    </row>
    <row r="79" spans="5:5">
      <c r="E79" s="44"/>
    </row>
    <row r="80" spans="5:5">
      <c r="E80" s="44"/>
    </row>
    <row r="81" spans="5:5">
      <c r="E81" s="44"/>
    </row>
    <row r="82" spans="5:5">
      <c r="E82" s="44"/>
    </row>
    <row r="83" spans="5:5">
      <c r="E83" s="44"/>
    </row>
    <row r="84" spans="5:5">
      <c r="E84" s="44"/>
    </row>
    <row r="85" spans="5:5">
      <c r="E85" s="44"/>
    </row>
    <row r="86" spans="5:5">
      <c r="E86" s="44"/>
    </row>
    <row r="87" spans="5:5">
      <c r="E87" s="44"/>
    </row>
    <row r="88" spans="5:5">
      <c r="E88" s="44"/>
    </row>
    <row r="89" spans="5:5">
      <c r="E89" s="44"/>
    </row>
    <row r="90" spans="5:5">
      <c r="E90" s="44"/>
    </row>
    <row r="91" spans="5:5">
      <c r="E91" s="44"/>
    </row>
    <row r="92" spans="5:5">
      <c r="E92" s="44"/>
    </row>
    <row r="93" spans="5:5">
      <c r="E93" s="44"/>
    </row>
    <row r="94" spans="5:5">
      <c r="E94" s="44"/>
    </row>
    <row r="95" spans="5:5">
      <c r="E95" s="44"/>
    </row>
    <row r="96" spans="5:5">
      <c r="E96" s="44"/>
    </row>
    <row r="97" spans="5:5">
      <c r="E97" s="44"/>
    </row>
    <row r="98" spans="5:5">
      <c r="E98" s="44"/>
    </row>
    <row r="99" spans="5:5">
      <c r="E99" s="44"/>
    </row>
    <row r="100" spans="5:5">
      <c r="E100" s="44"/>
    </row>
    <row r="101" spans="5:5">
      <c r="E101" s="44"/>
    </row>
    <row r="102" spans="5:5">
      <c r="E102" s="44"/>
    </row>
    <row r="103" spans="5:5">
      <c r="E103" s="44"/>
    </row>
    <row r="104" spans="5:5">
      <c r="E104" s="44"/>
    </row>
    <row r="105" spans="5:5">
      <c r="E105" s="44"/>
    </row>
    <row r="106" spans="5:5">
      <c r="E106" s="44"/>
    </row>
    <row r="107" spans="5:5">
      <c r="E107" s="44"/>
    </row>
    <row r="108" spans="5:5">
      <c r="E108" s="44"/>
    </row>
    <row r="109" spans="5:5">
      <c r="E109" s="44"/>
    </row>
    <row r="110" spans="5:5">
      <c r="E110" s="44"/>
    </row>
    <row r="111" spans="5:5">
      <c r="E111" s="44"/>
    </row>
    <row r="112" spans="5:5">
      <c r="E112" s="44"/>
    </row>
    <row r="113" spans="5:5">
      <c r="E113" s="44"/>
    </row>
    <row r="114" spans="5:5">
      <c r="E114" s="44"/>
    </row>
    <row r="115" spans="5:5">
      <c r="E115" s="44"/>
    </row>
    <row r="116" spans="5:5">
      <c r="E116" s="44"/>
    </row>
    <row r="117" spans="5:5">
      <c r="E117" s="44"/>
    </row>
  </sheetData>
  <mergeCells count="3">
    <mergeCell ref="C21:F21"/>
    <mergeCell ref="C22:F22"/>
    <mergeCell ref="B4:G4"/>
  </mergeCells>
  <phoneticPr fontId="0" type="noConversion"/>
  <pageMargins left="0.51181102362204722" right="0.11811023622047245" top="1.5354330708661419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computo</vt:lpstr>
      <vt:lpstr>presupuesto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2014</dc:creator>
  <cp:lastModifiedBy>DEC-001</cp:lastModifiedBy>
  <cp:lastPrinted>2016-08-09T12:04:17Z</cp:lastPrinted>
  <dcterms:created xsi:type="dcterms:W3CDTF">2016-07-09T03:09:40Z</dcterms:created>
  <dcterms:modified xsi:type="dcterms:W3CDTF">2016-08-09T12:04:38Z</dcterms:modified>
</cp:coreProperties>
</file>